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運賃分解" sheetId="1" r:id="rId4"/>
  </sheets>
  <definedNames/>
  <calcPr/>
</workbook>
</file>

<file path=xl/comments1.xml><?xml version="1.0" encoding="utf-8"?>
<comments xmlns:r="http://schemas.openxmlformats.org/officeDocument/2006/relationships" xmlns="http://schemas.openxmlformats.org/spreadsheetml/2006/main">
  <authors>
    <author/>
  </authors>
  <commentList>
    <comment authorId="0" ref="E36">
      <text>
        <t xml:space="preserve">上表の値で自動で計算されます。
	-物流DAO Aomina</t>
      </text>
    </comment>
    <comment authorId="0" ref="E16">
      <text>
        <t xml:space="preserve">黄色部分に各値を入力して下さい。
	-物流DAO Aomina</t>
      </text>
    </comment>
  </commentList>
</comments>
</file>

<file path=xl/sharedStrings.xml><?xml version="1.0" encoding="utf-8"?>
<sst xmlns="http://schemas.openxmlformats.org/spreadsheetml/2006/main" count="117" uniqueCount="85">
  <si>
    <t>ロジカルな運賃説明</t>
  </si>
  <si>
    <t>Step1</t>
  </si>
  <si>
    <t>現在の運賃を分解してみましょう！</t>
  </si>
  <si>
    <t>Step2</t>
  </si>
  <si>
    <t>値上げしたい項目を変更してみましょう！</t>
  </si>
  <si>
    <t>Step3</t>
  </si>
  <si>
    <t>妥当性を検証して、問題なければ荷主と交渉してみましょう！</t>
  </si>
  <si>
    <t>運賃＝車両原価償却＋燃料代＋高速代＋維持費＋人件費＋管理費</t>
  </si>
  <si>
    <t>１）</t>
  </si>
  <si>
    <t xml:space="preserve">車両減価償却＝車両取得額÷使用年数÷稼働日/年x運行日数÷稼働率 </t>
  </si>
  <si>
    <t>２）</t>
  </si>
  <si>
    <t>燃料代＝走行距離÷燃費ｘ燃料単価（ｘ往復OR回送率など）</t>
  </si>
  <si>
    <t>３）</t>
  </si>
  <si>
    <t>高速代＝実費</t>
  </si>
  <si>
    <t>４）</t>
  </si>
  <si>
    <t>維持費＝維持費÷稼働日/年ｘ運行日数÷稼働率</t>
  </si>
  <si>
    <t>５）</t>
  </si>
  <si>
    <t xml:space="preserve">人件費＝年収÷稼働日ｘ想定運転時間/8Hｘ稼働率 </t>
  </si>
  <si>
    <t>６）</t>
  </si>
  <si>
    <t xml:space="preserve">管理費＝上記費用合計ｘ管理費率 </t>
  </si>
  <si>
    <t>７）</t>
  </si>
  <si>
    <t>管理費率＝（事務経費、税金、管理者人件費など）÷売上原価</t>
  </si>
  <si>
    <t>＃</t>
  </si>
  <si>
    <t>項目</t>
  </si>
  <si>
    <t>数値</t>
  </si>
  <si>
    <t>単位</t>
  </si>
  <si>
    <t>備考</t>
  </si>
  <si>
    <t>車両取得額</t>
  </si>
  <si>
    <t>円</t>
  </si>
  <si>
    <t>その車両を取得した金額を入力する</t>
  </si>
  <si>
    <t>使用年数</t>
  </si>
  <si>
    <t>年</t>
  </si>
  <si>
    <t>その車両を何年利用する想定か入力する</t>
  </si>
  <si>
    <t>トラック年間稼働日数</t>
  </si>
  <si>
    <t>日</t>
  </si>
  <si>
    <t>年間の稼働日の日数を入力する</t>
  </si>
  <si>
    <t>運行日数</t>
  </si>
  <si>
    <t>運賃に適用する運行日数を入力する</t>
  </si>
  <si>
    <t>トラック稼働率</t>
  </si>
  <si>
    <t>％</t>
  </si>
  <si>
    <r>
      <rPr>
        <rFont val="Arial"/>
        <color rgb="FF000000"/>
      </rPr>
      <t>その車両の稼働率を入力する。</t>
    </r>
    <r>
      <rPr>
        <rFont val="Arial"/>
        <color rgb="FF000000"/>
      </rPr>
      <t>悪天候や納期遅延、納期変更もここに含める</t>
    </r>
  </si>
  <si>
    <t>走行距離</t>
  </si>
  <si>
    <t>km</t>
  </si>
  <si>
    <t>その運賃で走行する走行距離を入力する</t>
  </si>
  <si>
    <t>燃費</t>
  </si>
  <si>
    <t>km/l</t>
  </si>
  <si>
    <t>キロメートル /リットルで燃費を入力する</t>
  </si>
  <si>
    <t>燃料単価</t>
  </si>
  <si>
    <t>円/l</t>
  </si>
  <si>
    <t>燃料単価を入力する。これを基準単価として定めておく</t>
  </si>
  <si>
    <t>往復、回送率</t>
  </si>
  <si>
    <t>往復、回送する必要がある場合は入力する。往復なら200％とする。</t>
  </si>
  <si>
    <t>高速代</t>
  </si>
  <si>
    <t>高速を利用する場合はその金額を入力する</t>
  </si>
  <si>
    <t>維持費</t>
  </si>
  <si>
    <t>円/年</t>
  </si>
  <si>
    <t>車検などの維持メンテナンス費用を入力する</t>
  </si>
  <si>
    <t>年収</t>
  </si>
  <si>
    <t>その輸送に関わるドライバーの平均年収を入力する</t>
  </si>
  <si>
    <t>社会保険</t>
  </si>
  <si>
    <t>社会保険、退職金など。年収の20−30％</t>
  </si>
  <si>
    <t>ドライバー年間稼働日</t>
  </si>
  <si>
    <t>ドライバーの年間稼働日を入力する</t>
  </si>
  <si>
    <t>想定運転時間</t>
  </si>
  <si>
    <t>時間</t>
  </si>
  <si>
    <t>その輸送でドライバーの想定運転時間を入力する</t>
  </si>
  <si>
    <t>ドライバー稼働率</t>
  </si>
  <si>
    <t>ドライバーの稼働率を入力する</t>
  </si>
  <si>
    <t>管理費</t>
  </si>
  <si>
    <t>事務経費、税金、管理者人件費、利益などを入力</t>
  </si>
  <si>
    <t>前年売上</t>
  </si>
  <si>
    <t>管理費率を算出するため前年の売上を入力する</t>
  </si>
  <si>
    <t>車両減価償却</t>
  </si>
  <si>
    <t xml:space="preserve">＝車両取得額÷使用年数÷稼働日/年x運行日数÷稼働率 </t>
  </si>
  <si>
    <t>燃料代</t>
  </si>
  <si>
    <t>＝走行距離÷燃費ｘ燃料単価（ｘ往復OR回送率など）</t>
  </si>
  <si>
    <t>＝実費</t>
  </si>
  <si>
    <t>＝維持費÷稼働日/年ｘ運行日数÷稼働率</t>
  </si>
  <si>
    <t>人件費</t>
  </si>
  <si>
    <t xml:space="preserve">＝（年収＋社会保険）÷稼働日ｘ想定運転時間/8Hｘ稼働率 </t>
  </si>
  <si>
    <t xml:space="preserve">＝上記費用合計ｘ管理費率 </t>
  </si>
  <si>
    <t>運賃合計</t>
  </si>
  <si>
    <t>＝車両原価償却＋燃料代＋高速代＋人件費＋管理費</t>
  </si>
  <si>
    <t>管理費率</t>
  </si>
  <si>
    <t>＝（事務経費、税金、管理者人件費、利益など）÷売上原価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</si>
</sst>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5">
    <font>
      <sz val="10.0"/>
      <color rgb="FF000000"/>
      <name val="Arial"/>
      <scheme val="minor"/>
    </font>
    <font>
      <b/>
      <sz val="13.0"/>
      <color theme="1"/>
      <name val="Arial"/>
      <scheme val="minor"/>
    </font>
    <font>
      <b/>
      <color theme="1"/>
      <name val="Arial"/>
      <scheme val="minor"/>
    </font>
    <font>
      <color theme="1"/>
      <name val="Arial"/>
      <scheme val="minor"/>
    </font>
    <font>
      <color rgb="FF000000"/>
      <name val="Arial"/>
      <scheme val="minor"/>
    </font>
  </fonts>
  <fills count="6">
    <fill>
      <patternFill patternType="none"/>
    </fill>
    <fill>
      <patternFill patternType="lightGray"/>
    </fill>
    <fill>
      <patternFill patternType="solid">
        <fgColor theme="4"/>
        <bgColor theme="4"/>
      </patternFill>
    </fill>
    <fill>
      <patternFill patternType="solid">
        <fgColor rgb="FFFFFF00"/>
        <bgColor rgb="FFFFFF00"/>
      </patternFill>
    </fill>
    <fill>
      <patternFill patternType="solid">
        <fgColor rgb="FFFFF2CC"/>
        <bgColor rgb="FFFFF2CC"/>
      </patternFill>
    </fill>
    <fill>
      <patternFill patternType="solid">
        <fgColor rgb="FFFF9900"/>
        <bgColor rgb="FFFF99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2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2" numFmtId="0" xfId="0" applyAlignment="1" applyFont="1">
      <alignment readingOrder="0"/>
    </xf>
    <xf borderId="0" fillId="0" fontId="3" numFmtId="0" xfId="0" applyAlignment="1" applyFont="1">
      <alignment horizontal="right" readingOrder="0"/>
    </xf>
    <xf borderId="0" fillId="0" fontId="3" numFmtId="0" xfId="0" applyAlignment="1" applyFont="1">
      <alignment readingOrder="0"/>
    </xf>
    <xf borderId="1" fillId="2" fontId="3" numFmtId="0" xfId="0" applyAlignment="1" applyBorder="1" applyFill="1" applyFont="1">
      <alignment horizontal="center" readingOrder="0"/>
    </xf>
    <xf borderId="1" fillId="0" fontId="3" numFmtId="0" xfId="0" applyAlignment="1" applyBorder="1" applyFont="1">
      <alignment readingOrder="0"/>
    </xf>
    <xf borderId="1" fillId="3" fontId="3" numFmtId="3" xfId="0" applyAlignment="1" applyBorder="1" applyFill="1" applyFont="1" applyNumberFormat="1">
      <alignment readingOrder="0"/>
    </xf>
    <xf borderId="1" fillId="0" fontId="3" numFmtId="0" xfId="0" applyAlignment="1" applyBorder="1" applyFont="1">
      <alignment horizontal="center" readingOrder="0"/>
    </xf>
    <xf borderId="1" fillId="0" fontId="4" numFmtId="0" xfId="0" applyAlignment="1" applyBorder="1" applyFont="1">
      <alignment readingOrder="0"/>
    </xf>
    <xf borderId="1" fillId="3" fontId="4" numFmtId="10" xfId="0" applyAlignment="1" applyBorder="1" applyFont="1" applyNumberFormat="1">
      <alignment readingOrder="0"/>
    </xf>
    <xf borderId="1" fillId="0" fontId="4" numFmtId="0" xfId="0" applyAlignment="1" applyBorder="1" applyFont="1">
      <alignment horizontal="center" readingOrder="0"/>
    </xf>
    <xf borderId="1" fillId="0" fontId="4" numFmtId="0" xfId="0" applyAlignment="1" applyBorder="1" applyFont="1">
      <alignment readingOrder="0" shrinkToFit="0" wrapText="1"/>
    </xf>
    <xf borderId="1" fillId="3" fontId="4" numFmtId="3" xfId="0" applyAlignment="1" applyBorder="1" applyFont="1" applyNumberFormat="1">
      <alignment readingOrder="0"/>
    </xf>
    <xf borderId="1" fillId="3" fontId="3" numFmtId="10" xfId="0" applyAlignment="1" applyBorder="1" applyFont="1" applyNumberFormat="1">
      <alignment readingOrder="0"/>
    </xf>
    <xf borderId="1" fillId="0" fontId="3" numFmtId="0" xfId="0" applyAlignment="1" applyBorder="1" applyFont="1">
      <alignment horizontal="right" readingOrder="0"/>
    </xf>
    <xf borderId="1" fillId="4" fontId="3" numFmtId="3" xfId="0" applyBorder="1" applyFill="1" applyFont="1" applyNumberFormat="1"/>
    <xf borderId="1" fillId="4" fontId="4" numFmtId="3" xfId="0" applyAlignment="1" applyBorder="1" applyFont="1" applyNumberFormat="1">
      <alignment readingOrder="0"/>
    </xf>
    <xf borderId="1" fillId="5" fontId="3" numFmtId="0" xfId="0" applyAlignment="1" applyBorder="1" applyFill="1" applyFont="1">
      <alignment horizontal="right" readingOrder="0"/>
    </xf>
    <xf borderId="1" fillId="5" fontId="2" numFmtId="0" xfId="0" applyAlignment="1" applyBorder="1" applyFont="1">
      <alignment readingOrder="0"/>
    </xf>
    <xf borderId="1" fillId="5" fontId="2" numFmtId="3" xfId="0" applyBorder="1" applyFont="1" applyNumberFormat="1"/>
    <xf borderId="1" fillId="4" fontId="3" numFmtId="10" xfId="0" applyBorder="1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4.63"/>
    <col customWidth="1" min="2" max="2" width="6.88"/>
    <col customWidth="1" min="3" max="3" width="6.63"/>
    <col customWidth="1" min="4" max="4" width="18.13"/>
    <col customWidth="1" min="6" max="6" width="10.5"/>
    <col customWidth="1" min="7" max="7" width="51.5"/>
  </cols>
  <sheetData>
    <row r="1">
      <c r="A1" s="1" t="s">
        <v>0</v>
      </c>
    </row>
    <row r="3">
      <c r="B3" s="2" t="s">
        <v>1</v>
      </c>
      <c r="C3" s="2" t="s">
        <v>2</v>
      </c>
    </row>
    <row r="4">
      <c r="B4" s="2" t="s">
        <v>3</v>
      </c>
      <c r="C4" s="2" t="s">
        <v>4</v>
      </c>
    </row>
    <row r="5">
      <c r="B5" s="2" t="s">
        <v>5</v>
      </c>
      <c r="C5" s="2" t="s">
        <v>6</v>
      </c>
    </row>
    <row r="7">
      <c r="C7" s="2" t="s">
        <v>7</v>
      </c>
    </row>
    <row r="8">
      <c r="C8" s="3" t="s">
        <v>8</v>
      </c>
      <c r="D8" s="4" t="s">
        <v>9</v>
      </c>
    </row>
    <row r="9">
      <c r="C9" s="3" t="s">
        <v>10</v>
      </c>
      <c r="D9" s="4" t="s">
        <v>11</v>
      </c>
    </row>
    <row r="10">
      <c r="C10" s="3" t="s">
        <v>12</v>
      </c>
      <c r="D10" s="4" t="s">
        <v>13</v>
      </c>
    </row>
    <row r="11">
      <c r="A11" s="4"/>
      <c r="C11" s="3" t="s">
        <v>14</v>
      </c>
      <c r="D11" s="4" t="s">
        <v>15</v>
      </c>
    </row>
    <row r="12">
      <c r="A12" s="4"/>
      <c r="C12" s="3" t="s">
        <v>16</v>
      </c>
      <c r="D12" s="4" t="s">
        <v>17</v>
      </c>
    </row>
    <row r="13">
      <c r="C13" s="3" t="s">
        <v>18</v>
      </c>
      <c r="D13" s="4" t="s">
        <v>19</v>
      </c>
    </row>
    <row r="14">
      <c r="C14" s="3" t="s">
        <v>20</v>
      </c>
      <c r="D14" s="4" t="s">
        <v>21</v>
      </c>
    </row>
    <row r="16">
      <c r="C16" s="5" t="s">
        <v>22</v>
      </c>
      <c r="D16" s="5" t="s">
        <v>23</v>
      </c>
      <c r="E16" s="5" t="s">
        <v>24</v>
      </c>
      <c r="F16" s="5" t="s">
        <v>25</v>
      </c>
      <c r="G16" s="5" t="s">
        <v>26</v>
      </c>
    </row>
    <row r="17">
      <c r="C17" s="6">
        <v>1.0</v>
      </c>
      <c r="D17" s="6" t="s">
        <v>27</v>
      </c>
      <c r="E17" s="7">
        <v>1.6E7</v>
      </c>
      <c r="F17" s="8" t="s">
        <v>28</v>
      </c>
      <c r="G17" s="6" t="s">
        <v>29</v>
      </c>
    </row>
    <row r="18">
      <c r="C18" s="6">
        <v>2.0</v>
      </c>
      <c r="D18" s="6" t="s">
        <v>30</v>
      </c>
      <c r="E18" s="7">
        <v>7.0</v>
      </c>
      <c r="F18" s="8" t="s">
        <v>31</v>
      </c>
      <c r="G18" s="6" t="s">
        <v>32</v>
      </c>
    </row>
    <row r="19">
      <c r="C19" s="6">
        <v>3.0</v>
      </c>
      <c r="D19" s="6" t="s">
        <v>33</v>
      </c>
      <c r="E19" s="7">
        <v>270.0</v>
      </c>
      <c r="F19" s="8" t="s">
        <v>34</v>
      </c>
      <c r="G19" s="6" t="s">
        <v>35</v>
      </c>
    </row>
    <row r="20">
      <c r="C20" s="6">
        <v>4.0</v>
      </c>
      <c r="D20" s="6" t="s">
        <v>36</v>
      </c>
      <c r="E20" s="7">
        <v>1.0</v>
      </c>
      <c r="F20" s="8" t="s">
        <v>34</v>
      </c>
      <c r="G20" s="6" t="s">
        <v>37</v>
      </c>
    </row>
    <row r="21">
      <c r="C21" s="6">
        <v>5.0</v>
      </c>
      <c r="D21" s="9" t="s">
        <v>38</v>
      </c>
      <c r="E21" s="10">
        <v>0.9</v>
      </c>
      <c r="F21" s="11" t="s">
        <v>39</v>
      </c>
      <c r="G21" s="12" t="s">
        <v>40</v>
      </c>
    </row>
    <row r="22">
      <c r="C22" s="6">
        <v>6.0</v>
      </c>
      <c r="D22" s="9" t="s">
        <v>41</v>
      </c>
      <c r="E22" s="13">
        <v>100.0</v>
      </c>
      <c r="F22" s="11" t="s">
        <v>42</v>
      </c>
      <c r="G22" s="9" t="s">
        <v>43</v>
      </c>
    </row>
    <row r="23">
      <c r="C23" s="6">
        <v>7.0</v>
      </c>
      <c r="D23" s="9" t="s">
        <v>44</v>
      </c>
      <c r="E23" s="13">
        <v>5.0</v>
      </c>
      <c r="F23" s="11" t="s">
        <v>45</v>
      </c>
      <c r="G23" s="9" t="s">
        <v>46</v>
      </c>
    </row>
    <row r="24">
      <c r="C24" s="6">
        <v>8.0</v>
      </c>
      <c r="D24" s="9" t="s">
        <v>47</v>
      </c>
      <c r="E24" s="13">
        <v>130.0</v>
      </c>
      <c r="F24" s="11" t="s">
        <v>48</v>
      </c>
      <c r="G24" s="9" t="s">
        <v>49</v>
      </c>
    </row>
    <row r="25">
      <c r="C25" s="6">
        <v>9.0</v>
      </c>
      <c r="D25" s="9" t="s">
        <v>50</v>
      </c>
      <c r="E25" s="10">
        <v>2.0</v>
      </c>
      <c r="F25" s="11" t="s">
        <v>39</v>
      </c>
      <c r="G25" s="9" t="s">
        <v>51</v>
      </c>
    </row>
    <row r="26">
      <c r="C26" s="6">
        <v>10.0</v>
      </c>
      <c r="D26" s="9" t="s">
        <v>52</v>
      </c>
      <c r="E26" s="13">
        <v>6000.0</v>
      </c>
      <c r="F26" s="11" t="s">
        <v>28</v>
      </c>
      <c r="G26" s="9" t="s">
        <v>53</v>
      </c>
    </row>
    <row r="27">
      <c r="C27" s="6">
        <v>11.0</v>
      </c>
      <c r="D27" s="9" t="s">
        <v>54</v>
      </c>
      <c r="E27" s="13">
        <v>1000000.0</v>
      </c>
      <c r="F27" s="11" t="s">
        <v>55</v>
      </c>
      <c r="G27" s="9" t="s">
        <v>56</v>
      </c>
    </row>
    <row r="28">
      <c r="C28" s="6">
        <v>12.0</v>
      </c>
      <c r="D28" s="6" t="s">
        <v>57</v>
      </c>
      <c r="E28" s="7">
        <v>5000000.0</v>
      </c>
      <c r="F28" s="8" t="s">
        <v>28</v>
      </c>
      <c r="G28" s="6" t="s">
        <v>58</v>
      </c>
    </row>
    <row r="29">
      <c r="C29" s="6">
        <v>13.0</v>
      </c>
      <c r="D29" s="6" t="s">
        <v>59</v>
      </c>
      <c r="E29" s="7">
        <v>1500000.0</v>
      </c>
      <c r="F29" s="8" t="s">
        <v>28</v>
      </c>
      <c r="G29" s="6" t="s">
        <v>60</v>
      </c>
    </row>
    <row r="30">
      <c r="C30" s="6">
        <v>14.0</v>
      </c>
      <c r="D30" s="6" t="s">
        <v>61</v>
      </c>
      <c r="E30" s="7">
        <v>275.0</v>
      </c>
      <c r="F30" s="8" t="s">
        <v>34</v>
      </c>
      <c r="G30" s="6" t="s">
        <v>62</v>
      </c>
    </row>
    <row r="31">
      <c r="C31" s="6">
        <v>15.0</v>
      </c>
      <c r="D31" s="6" t="s">
        <v>63</v>
      </c>
      <c r="E31" s="7">
        <v>6.0</v>
      </c>
      <c r="F31" s="8" t="s">
        <v>64</v>
      </c>
      <c r="G31" s="6" t="s">
        <v>65</v>
      </c>
    </row>
    <row r="32">
      <c r="C32" s="6">
        <v>16.0</v>
      </c>
      <c r="D32" s="6" t="s">
        <v>66</v>
      </c>
      <c r="E32" s="14">
        <v>0.8</v>
      </c>
      <c r="F32" s="8" t="s">
        <v>39</v>
      </c>
      <c r="G32" s="6" t="s">
        <v>67</v>
      </c>
    </row>
    <row r="33">
      <c r="C33" s="6">
        <v>17.0</v>
      </c>
      <c r="D33" s="6" t="s">
        <v>68</v>
      </c>
      <c r="E33" s="7">
        <v>5.0E7</v>
      </c>
      <c r="F33" s="8" t="s">
        <v>28</v>
      </c>
      <c r="G33" s="6" t="s">
        <v>69</v>
      </c>
    </row>
    <row r="34">
      <c r="C34" s="6">
        <v>18.0</v>
      </c>
      <c r="D34" s="6" t="s">
        <v>70</v>
      </c>
      <c r="E34" s="7">
        <v>1.0E9</v>
      </c>
      <c r="F34" s="8" t="s">
        <v>28</v>
      </c>
      <c r="G34" s="6" t="s">
        <v>71</v>
      </c>
    </row>
    <row r="36">
      <c r="C36" s="5" t="s">
        <v>22</v>
      </c>
      <c r="D36" s="5" t="s">
        <v>23</v>
      </c>
      <c r="E36" s="5" t="s">
        <v>24</v>
      </c>
      <c r="F36" s="5" t="s">
        <v>25</v>
      </c>
      <c r="G36" s="5" t="s">
        <v>26</v>
      </c>
    </row>
    <row r="37">
      <c r="C37" s="15" t="s">
        <v>8</v>
      </c>
      <c r="D37" s="6" t="s">
        <v>72</v>
      </c>
      <c r="E37" s="16">
        <f>E17/E18/E19*E20/E21</f>
        <v>9406.231628</v>
      </c>
      <c r="F37" s="6" t="s">
        <v>28</v>
      </c>
      <c r="G37" s="6" t="s">
        <v>73</v>
      </c>
    </row>
    <row r="38">
      <c r="C38" s="15" t="s">
        <v>10</v>
      </c>
      <c r="D38" s="6" t="s">
        <v>74</v>
      </c>
      <c r="E38" s="16">
        <f>E22/E23*E24*E25</f>
        <v>5200</v>
      </c>
      <c r="F38" s="6" t="s">
        <v>28</v>
      </c>
      <c r="G38" s="6" t="s">
        <v>75</v>
      </c>
    </row>
    <row r="39">
      <c r="C39" s="15" t="s">
        <v>12</v>
      </c>
      <c r="D39" s="6" t="s">
        <v>52</v>
      </c>
      <c r="E39" s="16">
        <f>E26</f>
        <v>6000</v>
      </c>
      <c r="F39" s="6" t="s">
        <v>28</v>
      </c>
      <c r="G39" s="6" t="s">
        <v>76</v>
      </c>
    </row>
    <row r="40">
      <c r="C40" s="15" t="s">
        <v>14</v>
      </c>
      <c r="D40" s="9" t="s">
        <v>54</v>
      </c>
      <c r="E40" s="17">
        <f>E27/E19*E20/E21</f>
        <v>4115.226337</v>
      </c>
      <c r="F40" s="9" t="s">
        <v>28</v>
      </c>
      <c r="G40" s="9" t="s">
        <v>77</v>
      </c>
    </row>
    <row r="41">
      <c r="C41" s="15" t="s">
        <v>16</v>
      </c>
      <c r="D41" s="6" t="s">
        <v>78</v>
      </c>
      <c r="E41" s="16">
        <f>(E28+E29)/E30*E31*E32</f>
        <v>113454.5455</v>
      </c>
      <c r="F41" s="6" t="s">
        <v>28</v>
      </c>
      <c r="G41" s="6" t="s">
        <v>79</v>
      </c>
    </row>
    <row r="42">
      <c r="C42" s="15" t="s">
        <v>18</v>
      </c>
      <c r="D42" s="6" t="s">
        <v>68</v>
      </c>
      <c r="E42" s="16">
        <f>SUM(E37:E41)*E44</f>
        <v>6908.800171</v>
      </c>
      <c r="F42" s="6" t="s">
        <v>28</v>
      </c>
      <c r="G42" s="6" t="s">
        <v>80</v>
      </c>
    </row>
    <row r="43">
      <c r="C43" s="18"/>
      <c r="D43" s="19" t="s">
        <v>81</v>
      </c>
      <c r="E43" s="20">
        <f>sum(E37:E42)</f>
        <v>145084.8036</v>
      </c>
      <c r="F43" s="19" t="s">
        <v>28</v>
      </c>
      <c r="G43" s="19" t="s">
        <v>82</v>
      </c>
    </row>
    <row r="44">
      <c r="C44" s="15" t="s">
        <v>20</v>
      </c>
      <c r="D44" s="6" t="s">
        <v>83</v>
      </c>
      <c r="E44" s="21">
        <f>E33/E34</f>
        <v>0.05</v>
      </c>
      <c r="F44" s="6" t="s">
        <v>39</v>
      </c>
      <c r="G44" s="6" t="s">
        <v>84</v>
      </c>
    </row>
    <row r="45">
      <c r="C45" s="2"/>
    </row>
  </sheetData>
  <drawing r:id="rId2"/>
  <legacyDrawing r:id="rId3"/>
</worksheet>
</file>